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9720" windowHeight="7320" tabRatio="419" firstSheet="1" activeTab="1"/>
  </bookViews>
  <sheets>
    <sheet name="categorie" sheetId="1" r:id="rId1"/>
    <sheet name="criterii de evaluare " sheetId="2" r:id="rId2"/>
  </sheets>
  <definedNames>
    <definedName name="_xlnm.Print_Area" localSheetId="1">'criterii de evaluare '!$A$4:$L$44</definedName>
    <definedName name="_xlnm.Print_Titles" localSheetId="0">'categorie'!$A:$B</definedName>
    <definedName name="_xlnm.Print_Titles" localSheetId="1">'criterii de evaluare '!$7:$9</definedName>
  </definedNames>
  <calcPr fullCalcOnLoad="1"/>
</workbook>
</file>

<file path=xl/sharedStrings.xml><?xml version="1.0" encoding="utf-8"?>
<sst xmlns="http://schemas.openxmlformats.org/spreadsheetml/2006/main" count="98" uniqueCount="94">
  <si>
    <t>Denumire furnizor investigaţii paraclinice</t>
  </si>
  <si>
    <t>puncte</t>
  </si>
  <si>
    <t>Marja</t>
  </si>
  <si>
    <t xml:space="preserve">puncte </t>
  </si>
  <si>
    <t>Valoare punct</t>
  </si>
  <si>
    <t>suma</t>
  </si>
  <si>
    <t>procent reducere</t>
  </si>
  <si>
    <t>procent reducere maxim pe categorie</t>
  </si>
  <si>
    <t>procent reducere minim pe categorie</t>
  </si>
  <si>
    <t>Denumire firma</t>
  </si>
  <si>
    <t>Director ex.al Directiei economice</t>
  </si>
  <si>
    <t>tomog.plana</t>
  </si>
  <si>
    <t>TOTAL PUNCTAJ GENERAL</t>
  </si>
  <si>
    <t>PUNCTAJ FINAL</t>
  </si>
  <si>
    <t>Criteriul evaluare resurse</t>
  </si>
  <si>
    <t>Director ex.al Directiei relatii contractuale</t>
  </si>
  <si>
    <t>Prolife SRL Targoviste</t>
  </si>
  <si>
    <t>Almina Trading SRL Targoviste</t>
  </si>
  <si>
    <t xml:space="preserve">total puncte si sume furnizori </t>
  </si>
  <si>
    <t>ex.rad.cran.stand.1 incid.</t>
  </si>
  <si>
    <t>ex.rad.cran.in proiec.spec.</t>
  </si>
  <si>
    <t>ex.rad.parti schel.in 2 plan.</t>
  </si>
  <si>
    <t>ex.rad.bazin</t>
  </si>
  <si>
    <t>rad.de membre</t>
  </si>
  <si>
    <t>ex.rad.centura scap.</t>
  </si>
  <si>
    <t>ex.rad.parti col.dors.</t>
  </si>
  <si>
    <t>ex.rad.parti col.lomb.</t>
  </si>
  <si>
    <t>ex.rad.col.vert.compl.,fara col.cerv.</t>
  </si>
  <si>
    <t>ex.rad.col.cerv.1 incid.</t>
  </si>
  <si>
    <t>ex.rad.torace ansamblu</t>
  </si>
  <si>
    <t>ex.rad.torace osos</t>
  </si>
  <si>
    <t>osteo.segm./segment</t>
  </si>
  <si>
    <t>CT craniu fara subst.</t>
  </si>
  <si>
    <t>CT regiune gat.fara subst.</t>
  </si>
  <si>
    <t>CT reg.toracica fara subst.</t>
  </si>
  <si>
    <t>CT abdom.fara subst.</t>
  </si>
  <si>
    <t>CT pelvis.fara subst.</t>
  </si>
  <si>
    <t>CT col.vert.fara subst.</t>
  </si>
  <si>
    <t>CT memb./membru fara subst.</t>
  </si>
  <si>
    <t>CT craniu nativ cu subst.</t>
  </si>
  <si>
    <t>CT regiune gat nativ cu subst.</t>
  </si>
  <si>
    <t xml:space="preserve">CT regiune toracica nativ cu subst. </t>
  </si>
  <si>
    <t>CT abdom.nativ cu subs.</t>
  </si>
  <si>
    <t xml:space="preserve">CT pelvis.nativ cu subst. </t>
  </si>
  <si>
    <t>CT col.vert..nativ cu subs.</t>
  </si>
  <si>
    <t>CT memb.nativ cu subs.</t>
  </si>
  <si>
    <t>CT ureche interna</t>
  </si>
  <si>
    <t>eco.gen</t>
  </si>
  <si>
    <t>eco.abdomen</t>
  </si>
  <si>
    <t>eco.pelvis</t>
  </si>
  <si>
    <t>Uro CT</t>
  </si>
  <si>
    <t>Angiografie CT membre</t>
  </si>
  <si>
    <t>Angiografie CT craniu</t>
  </si>
  <si>
    <t>Angiograf.CT reg.cerv.</t>
  </si>
  <si>
    <t>Angio.CT abdomen</t>
  </si>
  <si>
    <t>Angio.CT pelvis</t>
  </si>
  <si>
    <t>Angiocoronografie CT</t>
  </si>
  <si>
    <t>colonoscop.virt.CT</t>
  </si>
  <si>
    <t>bronho.virt..CT</t>
  </si>
  <si>
    <t>eco.transvagin.</t>
  </si>
  <si>
    <t>eco vase(vene)</t>
  </si>
  <si>
    <t>eco vase(artere)</t>
  </si>
  <si>
    <t>eco.endocrina</t>
  </si>
  <si>
    <t>eco.fetala</t>
  </si>
  <si>
    <t>eco.organ/artic./parti moi</t>
  </si>
  <si>
    <t>eco.pt.translucenta nucala</t>
  </si>
  <si>
    <t>senologie imag.-eco.</t>
  </si>
  <si>
    <t>ecocardiografie</t>
  </si>
  <si>
    <t>ecocardiografie+Doppler</t>
  </si>
  <si>
    <t>ecocardiografie+Doppler color</t>
  </si>
  <si>
    <t>EKG</t>
  </si>
  <si>
    <t>electrocardiografie continua(24 ore Holter)</t>
  </si>
  <si>
    <t>Holter TA</t>
  </si>
  <si>
    <t>Mamografie in 2 pan.)pt.un san</t>
  </si>
  <si>
    <t>Promed System SRL Targoviste</t>
  </si>
  <si>
    <t>Spitalul jud.de urgenta Targoviste</t>
  </si>
  <si>
    <t>Spitalul orasenesc Pucioasa</t>
  </si>
  <si>
    <t>Spitalul orasenesc Gaesti</t>
  </si>
  <si>
    <t>ec.Termegan Liliana</t>
  </si>
  <si>
    <t>Suma repartizata</t>
  </si>
  <si>
    <t>Spitalul municipal Moreni</t>
  </si>
  <si>
    <t>Criteriul de disponibilitate</t>
  </si>
  <si>
    <t>Director general</t>
  </si>
  <si>
    <t>ec Sandu Niculina</t>
  </si>
  <si>
    <t>jr.Sima Cristina</t>
  </si>
  <si>
    <t>Intocmit,</t>
  </si>
  <si>
    <t>CASA DE ASIGURARI DE SANATATE DAMBOVITA</t>
  </si>
  <si>
    <t>ec.Dinca Agnes</t>
  </si>
  <si>
    <t>Compartiment contractare serv.paraclinice</t>
  </si>
  <si>
    <t>NOV-DEC 2022</t>
  </si>
  <si>
    <t xml:space="preserve">  Lista furnizorilor de radiologie-imagistica medicala din judetul Dambovita si sumele repartizate pentru perioada Noiembrie-Decembrie  2022,utilizand criteriile din anexa 20 la Ordinul MS/CNAS nr. 1.068/627/2021 si punctajul obtinut de furnizori la reevaluarea din luna aprilie 2022, actualizat  la aceasta data cu ocazia suplimentarii creditelor de angajament  pentru anul 2022,conform Filei de Buget nr. P 8.579/ 04.11.2022 inregistrata la CAS Dambovita la nr.9.487 / 07.11.2022</t>
  </si>
  <si>
    <t>Nota: 1. La furnizorul S.C. Centrul Medical Prolife S.R.L  s-a majorat cu 67  numarul de puncte de la criteriul de evaluare a resurselor tehnice ( de la 772,83  la  839,83  ), ca urmare a prezentarii autorizatiei CNCAN Nr.CI MN 2127/2022 pentru aparatul  de  radiologie-imagistica medicala de tip Multix Impact ,seria 31171, an de fabricatie 2022 , cu intrare in vigoare din data de 06.10.2022.</t>
  </si>
  <si>
    <t>2. La furnizorul S.C. Promed Systeam SRL , s-a reevaluat punctajul la aceasta data cu ocazia intrarii in contract a unui nou punct de lucru , a unui aparat de mamografie de tip Mammomat Fusion, seria 10098/2022, a unui aparat de rezonanta magnetica de tip Magneton Sola, seria 183529/2022, a unui aparat de osteodensitometrie Dexa,seria PM 2100041/2021, a unui medic specialist de radiologie-imagistica medicala cu studii complementare de tomografie computerizata si imagistica prin rezonanta magnetica . Astfel a obtinut un punctaj de 451 de puncte pentru evaluarea resurselor tehnice, 22 de puncte pentru logistica si 30 de puncte pentru evaluarea resurselor umane. Punctajul se majoreaza de la 357,25 puncte la 860,25 puncte.</t>
  </si>
  <si>
    <t>09.11.2022</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</si>
</sst>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_-* #,##0\ _L_E_I_-;\-* #,##0\ _L_E_I_-;_-* &quot;-&quot;\ _L_E_I_-;_-@_-"/>
    <numFmt numFmtId="181" formatCode="_-* #,##0.00\ _L_E_I_-;\-* #,##0.00\ _L_E_I_-;_-* &quot;-&quot;??\ _L_E_I_-;_-@_-"/>
    <numFmt numFmtId="182" formatCode="#,##0.00000"/>
    <numFmt numFmtId="183" formatCode="0.000"/>
    <numFmt numFmtId="184" formatCode="#,##0.0000"/>
    <numFmt numFmtId="185" formatCode="0.0000"/>
    <numFmt numFmtId="186" formatCode="0.000000"/>
    <numFmt numFmtId="187" formatCode="#,##0.000"/>
    <numFmt numFmtId="188" formatCode="0.00000"/>
    <numFmt numFmtId="189" formatCode="#,##0.000000"/>
  </numFmts>
  <fonts count="42">
    <font>
      <sz val="10"/>
      <name val="Arial"/>
      <family val="0"/>
    </font>
    <font>
      <sz val="10"/>
      <name val="Times New Roman"/>
      <family val="1"/>
    </font>
    <font>
      <b/>
      <sz val="10"/>
      <name val="Times New Roman"/>
      <family val="1"/>
    </font>
    <font>
      <u val="single"/>
      <sz val="10"/>
      <color indexed="12"/>
      <name val="Arial"/>
      <family val="0"/>
    </font>
    <font>
      <u val="single"/>
      <sz val="10"/>
      <color indexed="36"/>
      <name val="Arial"/>
      <family val="0"/>
    </font>
    <font>
      <sz val="8"/>
      <name val="Arial"/>
      <family val="0"/>
    </font>
    <font>
      <sz val="8"/>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1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9">
    <xf numFmtId="0" fontId="0" fillId="0" borderId="0" xfId="0" applyAlignment="1">
      <alignment/>
    </xf>
    <xf numFmtId="0" fontId="1" fillId="0" borderId="0" xfId="0" applyFont="1" applyAlignment="1">
      <alignment/>
    </xf>
    <xf numFmtId="0" fontId="1" fillId="0" borderId="10" xfId="0" applyFont="1" applyBorder="1" applyAlignment="1">
      <alignment/>
    </xf>
    <xf numFmtId="4" fontId="1" fillId="0" borderId="0" xfId="0" applyNumberFormat="1" applyFont="1" applyAlignment="1">
      <alignment/>
    </xf>
    <xf numFmtId="4" fontId="1" fillId="0" borderId="10" xfId="0" applyNumberFormat="1" applyFont="1" applyBorder="1" applyAlignment="1">
      <alignment/>
    </xf>
    <xf numFmtId="4" fontId="1" fillId="0" borderId="10" xfId="0" applyNumberFormat="1" applyFont="1" applyBorder="1" applyAlignment="1">
      <alignment horizontal="right"/>
    </xf>
    <xf numFmtId="4" fontId="1" fillId="0" borderId="0" xfId="0" applyNumberFormat="1" applyFont="1" applyAlignment="1">
      <alignment horizontal="right"/>
    </xf>
    <xf numFmtId="4" fontId="1" fillId="33" borderId="10" xfId="0" applyNumberFormat="1" applyFont="1" applyFill="1" applyBorder="1" applyAlignment="1">
      <alignment horizontal="right"/>
    </xf>
    <xf numFmtId="189" fontId="1" fillId="0" borderId="10" xfId="0" applyNumberFormat="1" applyFont="1" applyBorder="1" applyAlignment="1">
      <alignment horizontal="right"/>
    </xf>
    <xf numFmtId="0" fontId="6" fillId="0" borderId="0" xfId="0" applyFont="1" applyFill="1" applyAlignment="1">
      <alignment horizontal="left"/>
    </xf>
    <xf numFmtId="0" fontId="5" fillId="0" borderId="0" xfId="0" applyFont="1" applyAlignment="1">
      <alignment/>
    </xf>
    <xf numFmtId="4" fontId="6" fillId="34" borderId="10" xfId="0" applyNumberFormat="1" applyFont="1" applyFill="1" applyBorder="1" applyAlignment="1">
      <alignment horizontal="center" wrapText="1"/>
    </xf>
    <xf numFmtId="4" fontId="7" fillId="35" borderId="10" xfId="0" applyNumberFormat="1" applyFont="1" applyFill="1" applyBorder="1" applyAlignment="1">
      <alignment horizontal="center" wrapText="1"/>
    </xf>
    <xf numFmtId="0" fontId="6" fillId="0" borderId="10" xfId="0" applyFont="1" applyFill="1" applyBorder="1" applyAlignment="1">
      <alignment horizontal="left"/>
    </xf>
    <xf numFmtId="0" fontId="1" fillId="33" borderId="10" xfId="0" applyFont="1" applyFill="1" applyBorder="1" applyAlignment="1">
      <alignment wrapText="1"/>
    </xf>
    <xf numFmtId="0" fontId="1" fillId="0" borderId="0" xfId="0" applyFont="1" applyFill="1" applyAlignment="1">
      <alignment horizontal="center"/>
    </xf>
    <xf numFmtId="4" fontId="2" fillId="0" borderId="10" xfId="0" applyNumberFormat="1" applyFont="1" applyFill="1" applyBorder="1" applyAlignment="1">
      <alignment horizontal="center" vertical="top" wrapText="1"/>
    </xf>
    <xf numFmtId="4" fontId="1" fillId="36" borderId="10" xfId="0" applyNumberFormat="1" applyFont="1" applyFill="1" applyBorder="1" applyAlignment="1">
      <alignment horizontal="right"/>
    </xf>
    <xf numFmtId="4" fontId="1" fillId="34" borderId="10" xfId="0" applyNumberFormat="1" applyFont="1" applyFill="1" applyBorder="1" applyAlignment="1">
      <alignment vertical="top" wrapText="1"/>
    </xf>
    <xf numFmtId="184" fontId="6" fillId="0" borderId="10" xfId="0" applyNumberFormat="1" applyFont="1" applyFill="1" applyBorder="1" applyAlignment="1">
      <alignment horizontal="left"/>
    </xf>
    <xf numFmtId="0" fontId="6" fillId="33" borderId="10" xfId="0" applyFont="1" applyFill="1" applyBorder="1" applyAlignment="1">
      <alignment horizontal="left"/>
    </xf>
    <xf numFmtId="184" fontId="7" fillId="0" borderId="10" xfId="0" applyNumberFormat="1" applyFont="1" applyFill="1" applyBorder="1" applyAlignment="1">
      <alignment vertical="center" wrapText="1"/>
    </xf>
    <xf numFmtId="184" fontId="7" fillId="0"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right"/>
    </xf>
    <xf numFmtId="184" fontId="6" fillId="33" borderId="11" xfId="0" applyNumberFormat="1" applyFont="1" applyFill="1" applyBorder="1" applyAlignment="1">
      <alignment horizontal="right"/>
    </xf>
    <xf numFmtId="0" fontId="1" fillId="0" borderId="0" xfId="0" applyFont="1" applyFill="1" applyAlignment="1">
      <alignment horizontal="right"/>
    </xf>
    <xf numFmtId="0" fontId="1" fillId="0" borderId="0" xfId="0" applyFont="1" applyFill="1" applyAlignment="1">
      <alignment vertical="center" wrapText="1"/>
    </xf>
    <xf numFmtId="0" fontId="6" fillId="0" borderId="10" xfId="0" applyFont="1" applyFill="1" applyBorder="1" applyAlignment="1">
      <alignment horizontal="left" textRotation="90"/>
    </xf>
    <xf numFmtId="0" fontId="5" fillId="0" borderId="10" xfId="0" applyFont="1" applyBorder="1" applyAlignment="1">
      <alignment/>
    </xf>
    <xf numFmtId="0" fontId="5" fillId="34" borderId="10" xfId="0" applyFont="1" applyFill="1" applyBorder="1" applyAlignment="1">
      <alignment/>
    </xf>
    <xf numFmtId="4" fontId="5" fillId="0" borderId="10" xfId="0" applyNumberFormat="1" applyFont="1" applyBorder="1" applyAlignment="1">
      <alignment/>
    </xf>
    <xf numFmtId="4" fontId="2" fillId="0" borderId="10" xfId="0" applyNumberFormat="1" applyFont="1" applyFill="1" applyBorder="1" applyAlignment="1">
      <alignment vertical="center" wrapText="1"/>
    </xf>
    <xf numFmtId="4" fontId="2" fillId="36" borderId="10" xfId="0" applyNumberFormat="1" applyFont="1" applyFill="1" applyBorder="1" applyAlignment="1">
      <alignment vertical="center" wrapText="1"/>
    </xf>
    <xf numFmtId="0" fontId="1" fillId="0" borderId="10" xfId="0" applyFont="1" applyFill="1" applyBorder="1" applyAlignment="1">
      <alignment horizontal="right"/>
    </xf>
    <xf numFmtId="4" fontId="1" fillId="0" borderId="10" xfId="0" applyNumberFormat="1" applyFont="1" applyFill="1" applyBorder="1" applyAlignment="1">
      <alignment horizontal="right"/>
    </xf>
    <xf numFmtId="4" fontId="1" fillId="0" borderId="10" xfId="0" applyNumberFormat="1" applyFont="1" applyFill="1" applyBorder="1" applyAlignment="1">
      <alignment horizontal="right" vertical="top" wrapText="1"/>
    </xf>
    <xf numFmtId="4" fontId="1" fillId="35" borderId="10" xfId="0" applyNumberFormat="1" applyFont="1" applyFill="1" applyBorder="1" applyAlignment="1">
      <alignment vertical="top" wrapText="1"/>
    </xf>
    <xf numFmtId="0" fontId="5" fillId="0" borderId="10" xfId="0" applyFont="1" applyBorder="1" applyAlignment="1">
      <alignment textRotation="90"/>
    </xf>
    <xf numFmtId="0" fontId="5" fillId="0" borderId="10" xfId="0" applyFont="1" applyBorder="1" applyAlignment="1">
      <alignment wrapText="1"/>
    </xf>
    <xf numFmtId="0" fontId="6" fillId="0" borderId="12" xfId="0" applyFont="1" applyFill="1" applyBorder="1" applyAlignment="1">
      <alignment horizontal="left" textRotation="90"/>
    </xf>
    <xf numFmtId="4" fontId="6" fillId="33" borderId="12" xfId="0" applyNumberFormat="1" applyFont="1" applyFill="1" applyBorder="1" applyAlignment="1">
      <alignment horizontal="right"/>
    </xf>
    <xf numFmtId="184" fontId="6" fillId="33" borderId="13" xfId="0" applyNumberFormat="1" applyFont="1" applyFill="1" applyBorder="1" applyAlignment="1">
      <alignment horizontal="right"/>
    </xf>
    <xf numFmtId="184" fontId="6" fillId="0" borderId="12" xfId="0" applyNumberFormat="1" applyFont="1" applyFill="1" applyBorder="1" applyAlignment="1">
      <alignment horizontal="left"/>
    </xf>
    <xf numFmtId="4" fontId="6" fillId="34" borderId="12" xfId="0" applyNumberFormat="1" applyFont="1" applyFill="1" applyBorder="1" applyAlignment="1">
      <alignment horizontal="center" wrapText="1"/>
    </xf>
    <xf numFmtId="4" fontId="7" fillId="35" borderId="12" xfId="0" applyNumberFormat="1" applyFont="1" applyFill="1" applyBorder="1" applyAlignment="1">
      <alignment horizontal="center" wrapText="1"/>
    </xf>
    <xf numFmtId="184" fontId="7" fillId="33" borderId="10" xfId="0" applyNumberFormat="1" applyFont="1" applyFill="1" applyBorder="1" applyAlignment="1">
      <alignment vertical="center" wrapText="1"/>
    </xf>
    <xf numFmtId="184" fontId="7" fillId="33" borderId="10" xfId="0" applyNumberFormat="1" applyFont="1" applyFill="1" applyBorder="1" applyAlignment="1">
      <alignment horizontal="center" vertical="center" wrapText="1"/>
    </xf>
    <xf numFmtId="0" fontId="6" fillId="0" borderId="10" xfId="0" applyFont="1" applyFill="1" applyBorder="1" applyAlignment="1">
      <alignment horizontal="left" vertical="justify" textRotation="90"/>
    </xf>
    <xf numFmtId="0" fontId="5" fillId="0" borderId="10" xfId="0" applyFont="1" applyBorder="1" applyAlignment="1">
      <alignment vertical="justify" textRotation="90"/>
    </xf>
    <xf numFmtId="4" fontId="1" fillId="35" borderId="10" xfId="0" applyNumberFormat="1" applyFont="1" applyFill="1" applyBorder="1" applyAlignment="1">
      <alignment horizontal="right" vertical="top" wrapText="1"/>
    </xf>
    <xf numFmtId="14" fontId="1" fillId="0" borderId="0" xfId="0" applyNumberFormat="1" applyFont="1" applyAlignment="1">
      <alignment/>
    </xf>
    <xf numFmtId="0" fontId="2" fillId="0" borderId="0" xfId="0" applyFont="1" applyAlignment="1">
      <alignment/>
    </xf>
    <xf numFmtId="4" fontId="1" fillId="0" borderId="10" xfId="0" applyNumberFormat="1" applyFont="1" applyFill="1" applyBorder="1" applyAlignment="1">
      <alignment horizontal="center" vertical="justify"/>
    </xf>
    <xf numFmtId="4" fontId="1" fillId="0" borderId="10" xfId="0" applyNumberFormat="1" applyFont="1" applyFill="1" applyBorder="1" applyAlignment="1">
      <alignment horizontal="center" vertical="center" wrapText="1"/>
    </xf>
    <xf numFmtId="4" fontId="1" fillId="34" borderId="10" xfId="0" applyNumberFormat="1" applyFont="1" applyFill="1" applyBorder="1" applyAlignment="1">
      <alignment horizontal="right" vertical="top" wrapText="1"/>
    </xf>
    <xf numFmtId="0" fontId="0" fillId="0" borderId="0" xfId="0" applyBorder="1" applyAlignment="1">
      <alignment wrapText="1"/>
    </xf>
    <xf numFmtId="14" fontId="1" fillId="0" borderId="0" xfId="0" applyNumberFormat="1" applyFont="1" applyAlignment="1">
      <alignment horizontal="center"/>
    </xf>
    <xf numFmtId="0" fontId="0" fillId="0" borderId="0" xfId="0" applyFont="1" applyAlignment="1">
      <alignment wrapText="1"/>
    </xf>
    <xf numFmtId="4" fontId="6" fillId="35" borderId="10" xfId="0" applyNumberFormat="1" applyFont="1" applyFill="1" applyBorder="1" applyAlignment="1">
      <alignment horizontal="center"/>
    </xf>
    <xf numFmtId="0" fontId="5" fillId="0" borderId="10" xfId="0" applyFont="1" applyBorder="1" applyAlignment="1">
      <alignment horizontal="center"/>
    </xf>
    <xf numFmtId="0" fontId="2" fillId="0" borderId="11"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4" fontId="2" fillId="0" borderId="16" xfId="0" applyNumberFormat="1" applyFont="1" applyFill="1" applyBorder="1" applyAlignment="1">
      <alignment horizontal="center" vertical="top" wrapText="1"/>
    </xf>
    <xf numFmtId="4" fontId="2" fillId="0" borderId="12" xfId="0" applyNumberFormat="1" applyFont="1" applyFill="1" applyBorder="1" applyAlignment="1">
      <alignment horizontal="center" vertical="top" wrapText="1"/>
    </xf>
    <xf numFmtId="0" fontId="1" fillId="0" borderId="0" xfId="0" applyFont="1" applyAlignment="1">
      <alignment horizontal="center" vertical="justify" wrapText="1"/>
    </xf>
    <xf numFmtId="0" fontId="0" fillId="0" borderId="0" xfId="0" applyFont="1" applyAlignment="1">
      <alignment wrapText="1"/>
    </xf>
    <xf numFmtId="0" fontId="1" fillId="0" borderId="0" xfId="0" applyFont="1" applyBorder="1" applyAlignment="1">
      <alignment horizontal="center" vertical="justify" wrapText="1"/>
    </xf>
    <xf numFmtId="0" fontId="0" fillId="0" borderId="0"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2:BH11"/>
  <sheetViews>
    <sheetView zoomScalePageLayoutView="0" workbookViewId="0" topLeftCell="A1">
      <pane xSplit="4305" ySplit="2985" topLeftCell="AS1" activePane="bottomRight" state="split"/>
      <selection pane="topLeft" activeCell="A1" sqref="A1"/>
      <selection pane="topRight" activeCell="B1" sqref="B1"/>
      <selection pane="bottomLeft" activeCell="A3" sqref="A3"/>
      <selection pane="bottomRight" activeCell="BG8" sqref="BG8"/>
    </sheetView>
  </sheetViews>
  <sheetFormatPr defaultColWidth="9.140625" defaultRowHeight="12.75"/>
  <cols>
    <col min="1" max="1" width="25.57421875" style="9" customWidth="1"/>
    <col min="2" max="2" width="11.7109375" style="9" customWidth="1"/>
    <col min="3" max="6" width="5.7109375" style="10" bestFit="1" customWidth="1"/>
    <col min="7" max="8" width="5.7109375" style="10" customWidth="1"/>
    <col min="9" max="31" width="5.7109375" style="10" bestFit="1" customWidth="1"/>
    <col min="32" max="40" width="5.7109375" style="10" customWidth="1"/>
    <col min="41" max="43" width="5.7109375" style="10" bestFit="1" customWidth="1"/>
    <col min="44" max="58" width="5.7109375" style="10" customWidth="1"/>
    <col min="59" max="16384" width="9.140625" style="10" customWidth="1"/>
  </cols>
  <sheetData>
    <row r="2" spans="1:60" ht="125.25" customHeight="1">
      <c r="A2" s="13"/>
      <c r="B2" s="13"/>
      <c r="C2" s="39" t="s">
        <v>19</v>
      </c>
      <c r="D2" s="27" t="s">
        <v>20</v>
      </c>
      <c r="E2" s="27" t="s">
        <v>21</v>
      </c>
      <c r="F2" s="27" t="s">
        <v>22</v>
      </c>
      <c r="G2" s="27" t="s">
        <v>23</v>
      </c>
      <c r="H2" s="27" t="s">
        <v>24</v>
      </c>
      <c r="I2" s="27" t="s">
        <v>25</v>
      </c>
      <c r="J2" s="27" t="s">
        <v>26</v>
      </c>
      <c r="K2" s="47" t="s">
        <v>27</v>
      </c>
      <c r="L2" s="37" t="s">
        <v>28</v>
      </c>
      <c r="M2" s="37" t="s">
        <v>29</v>
      </c>
      <c r="N2" s="37" t="s">
        <v>30</v>
      </c>
      <c r="O2" s="37" t="s">
        <v>11</v>
      </c>
      <c r="P2" s="37" t="s">
        <v>31</v>
      </c>
      <c r="Q2" s="37" t="s">
        <v>32</v>
      </c>
      <c r="R2" s="37" t="s">
        <v>33</v>
      </c>
      <c r="S2" s="37" t="s">
        <v>34</v>
      </c>
      <c r="T2" s="37" t="s">
        <v>35</v>
      </c>
      <c r="U2" s="37" t="s">
        <v>36</v>
      </c>
      <c r="V2" s="37" t="s">
        <v>37</v>
      </c>
      <c r="W2" s="37" t="s">
        <v>38</v>
      </c>
      <c r="X2" s="37" t="s">
        <v>39</v>
      </c>
      <c r="Y2" s="37" t="s">
        <v>40</v>
      </c>
      <c r="Z2" s="37" t="s">
        <v>41</v>
      </c>
      <c r="AA2" s="37" t="s">
        <v>42</v>
      </c>
      <c r="AB2" s="37" t="s">
        <v>43</v>
      </c>
      <c r="AC2" s="37" t="s">
        <v>44</v>
      </c>
      <c r="AD2" s="37" t="s">
        <v>45</v>
      </c>
      <c r="AE2" s="37" t="s">
        <v>46</v>
      </c>
      <c r="AF2" s="37" t="s">
        <v>50</v>
      </c>
      <c r="AG2" s="37" t="s">
        <v>51</v>
      </c>
      <c r="AH2" s="37" t="s">
        <v>52</v>
      </c>
      <c r="AI2" s="37" t="s">
        <v>53</v>
      </c>
      <c r="AJ2" s="37" t="s">
        <v>54</v>
      </c>
      <c r="AK2" s="37" t="s">
        <v>55</v>
      </c>
      <c r="AL2" s="37" t="s">
        <v>56</v>
      </c>
      <c r="AM2" s="37" t="s">
        <v>57</v>
      </c>
      <c r="AN2" s="37" t="s">
        <v>58</v>
      </c>
      <c r="AO2" s="37" t="s">
        <v>47</v>
      </c>
      <c r="AP2" s="37" t="s">
        <v>48</v>
      </c>
      <c r="AQ2" s="37" t="s">
        <v>49</v>
      </c>
      <c r="AR2" s="37" t="s">
        <v>59</v>
      </c>
      <c r="AS2" s="37" t="s">
        <v>60</v>
      </c>
      <c r="AT2" s="37" t="s">
        <v>61</v>
      </c>
      <c r="AU2" s="37" t="s">
        <v>62</v>
      </c>
      <c r="AV2" s="37" t="s">
        <v>63</v>
      </c>
      <c r="AW2" s="37" t="s">
        <v>64</v>
      </c>
      <c r="AX2" s="37" t="s">
        <v>65</v>
      </c>
      <c r="AY2" s="37" t="s">
        <v>66</v>
      </c>
      <c r="AZ2" s="37" t="s">
        <v>67</v>
      </c>
      <c r="BA2" s="37" t="s">
        <v>68</v>
      </c>
      <c r="BB2" s="37" t="s">
        <v>69</v>
      </c>
      <c r="BC2" s="37" t="s">
        <v>70</v>
      </c>
      <c r="BD2" s="48" t="s">
        <v>71</v>
      </c>
      <c r="BE2" s="37" t="s">
        <v>72</v>
      </c>
      <c r="BF2" s="37" t="s">
        <v>73</v>
      </c>
      <c r="BG2" s="38" t="s">
        <v>12</v>
      </c>
      <c r="BH2" s="38" t="s">
        <v>13</v>
      </c>
    </row>
    <row r="3" spans="1:60" ht="11.25">
      <c r="A3" s="20" t="s">
        <v>7</v>
      </c>
      <c r="B3" s="20"/>
      <c r="C3" s="40">
        <f>MAX(C8,C10)</f>
        <v>5</v>
      </c>
      <c r="D3" s="40">
        <f>MAX(D8,D10)</f>
        <v>5</v>
      </c>
      <c r="E3" s="40">
        <f aca="true" t="shared" si="0" ref="E3:BF3">MAX(E8,E10)</f>
        <v>5</v>
      </c>
      <c r="F3" s="40">
        <f t="shared" si="0"/>
        <v>5</v>
      </c>
      <c r="G3" s="40">
        <f t="shared" si="0"/>
        <v>5</v>
      </c>
      <c r="H3" s="40">
        <f t="shared" si="0"/>
        <v>5</v>
      </c>
      <c r="I3" s="40">
        <f t="shared" si="0"/>
        <v>5</v>
      </c>
      <c r="J3" s="40">
        <f t="shared" si="0"/>
        <v>5</v>
      </c>
      <c r="K3" s="40">
        <f t="shared" si="0"/>
        <v>5</v>
      </c>
      <c r="L3" s="40">
        <f t="shared" si="0"/>
        <v>5</v>
      </c>
      <c r="M3" s="40">
        <f t="shared" si="0"/>
        <v>5</v>
      </c>
      <c r="N3" s="40">
        <f t="shared" si="0"/>
        <v>5</v>
      </c>
      <c r="O3" s="40">
        <f t="shared" si="0"/>
        <v>5</v>
      </c>
      <c r="P3" s="40">
        <f t="shared" si="0"/>
        <v>5</v>
      </c>
      <c r="Q3" s="40">
        <f t="shared" si="0"/>
        <v>5</v>
      </c>
      <c r="R3" s="40">
        <f t="shared" si="0"/>
        <v>5</v>
      </c>
      <c r="S3" s="40">
        <f t="shared" si="0"/>
        <v>5</v>
      </c>
      <c r="T3" s="40">
        <f t="shared" si="0"/>
        <v>5</v>
      </c>
      <c r="U3" s="40">
        <f t="shared" si="0"/>
        <v>5</v>
      </c>
      <c r="V3" s="40">
        <f t="shared" si="0"/>
        <v>5</v>
      </c>
      <c r="W3" s="40">
        <f t="shared" si="0"/>
        <v>5</v>
      </c>
      <c r="X3" s="40">
        <f t="shared" si="0"/>
        <v>5</v>
      </c>
      <c r="Y3" s="40">
        <f t="shared" si="0"/>
        <v>5</v>
      </c>
      <c r="Z3" s="40">
        <f t="shared" si="0"/>
        <v>5</v>
      </c>
      <c r="AA3" s="40">
        <f t="shared" si="0"/>
        <v>5</v>
      </c>
      <c r="AB3" s="40">
        <f t="shared" si="0"/>
        <v>5</v>
      </c>
      <c r="AC3" s="40">
        <f t="shared" si="0"/>
        <v>5</v>
      </c>
      <c r="AD3" s="40">
        <f t="shared" si="0"/>
        <v>5</v>
      </c>
      <c r="AE3" s="40">
        <f t="shared" si="0"/>
        <v>5</v>
      </c>
      <c r="AF3" s="40">
        <f t="shared" si="0"/>
        <v>5</v>
      </c>
      <c r="AG3" s="40">
        <f t="shared" si="0"/>
        <v>5</v>
      </c>
      <c r="AH3" s="40">
        <f t="shared" si="0"/>
        <v>5</v>
      </c>
      <c r="AI3" s="40">
        <f t="shared" si="0"/>
        <v>5</v>
      </c>
      <c r="AJ3" s="40">
        <f t="shared" si="0"/>
        <v>5</v>
      </c>
      <c r="AK3" s="40">
        <f t="shared" si="0"/>
        <v>5</v>
      </c>
      <c r="AL3" s="40">
        <f t="shared" si="0"/>
        <v>5</v>
      </c>
      <c r="AM3" s="40">
        <f t="shared" si="0"/>
        <v>5</v>
      </c>
      <c r="AN3" s="40">
        <f t="shared" si="0"/>
        <v>5</v>
      </c>
      <c r="AO3" s="40">
        <f t="shared" si="0"/>
        <v>5</v>
      </c>
      <c r="AP3" s="40">
        <f t="shared" si="0"/>
        <v>5</v>
      </c>
      <c r="AQ3" s="40">
        <f t="shared" si="0"/>
        <v>5</v>
      </c>
      <c r="AR3" s="40">
        <f t="shared" si="0"/>
        <v>5</v>
      </c>
      <c r="AS3" s="40">
        <f t="shared" si="0"/>
        <v>5</v>
      </c>
      <c r="AT3" s="40">
        <f t="shared" si="0"/>
        <v>5</v>
      </c>
      <c r="AU3" s="40">
        <f t="shared" si="0"/>
        <v>5</v>
      </c>
      <c r="AV3" s="40">
        <f t="shared" si="0"/>
        <v>5</v>
      </c>
      <c r="AW3" s="40">
        <f t="shared" si="0"/>
        <v>5</v>
      </c>
      <c r="AX3" s="40">
        <f t="shared" si="0"/>
        <v>0</v>
      </c>
      <c r="AY3" s="40">
        <f t="shared" si="0"/>
        <v>5</v>
      </c>
      <c r="AZ3" s="40">
        <f t="shared" si="0"/>
        <v>0</v>
      </c>
      <c r="BA3" s="40">
        <f t="shared" si="0"/>
        <v>0</v>
      </c>
      <c r="BB3" s="40">
        <f t="shared" si="0"/>
        <v>0</v>
      </c>
      <c r="BC3" s="40">
        <f t="shared" si="0"/>
        <v>0</v>
      </c>
      <c r="BD3" s="40">
        <f t="shared" si="0"/>
        <v>0</v>
      </c>
      <c r="BE3" s="40">
        <f t="shared" si="0"/>
        <v>0</v>
      </c>
      <c r="BF3" s="40">
        <f t="shared" si="0"/>
        <v>5</v>
      </c>
      <c r="BG3" s="23">
        <f>MAX(BG9,BG11)</f>
        <v>3600</v>
      </c>
      <c r="BH3" s="23">
        <f>BG3</f>
        <v>3600</v>
      </c>
    </row>
    <row r="4" spans="1:60" ht="11.25">
      <c r="A4" s="20" t="s">
        <v>8</v>
      </c>
      <c r="B4" s="20"/>
      <c r="C4" s="40">
        <f>MIN(C8,C10)</f>
        <v>5</v>
      </c>
      <c r="D4" s="40">
        <f aca="true" t="shared" si="1" ref="D4:BF4">MIN(D8,D10)</f>
        <v>5</v>
      </c>
      <c r="E4" s="40">
        <f t="shared" si="1"/>
        <v>5</v>
      </c>
      <c r="F4" s="40">
        <f t="shared" si="1"/>
        <v>5</v>
      </c>
      <c r="G4" s="40">
        <f t="shared" si="1"/>
        <v>5</v>
      </c>
      <c r="H4" s="40">
        <f t="shared" si="1"/>
        <v>5</v>
      </c>
      <c r="I4" s="40">
        <f t="shared" si="1"/>
        <v>5</v>
      </c>
      <c r="J4" s="40">
        <f t="shared" si="1"/>
        <v>5</v>
      </c>
      <c r="K4" s="40">
        <f t="shared" si="1"/>
        <v>5</v>
      </c>
      <c r="L4" s="40">
        <f t="shared" si="1"/>
        <v>5</v>
      </c>
      <c r="M4" s="40">
        <f t="shared" si="1"/>
        <v>5</v>
      </c>
      <c r="N4" s="40">
        <f t="shared" si="1"/>
        <v>5</v>
      </c>
      <c r="O4" s="40">
        <f t="shared" si="1"/>
        <v>5</v>
      </c>
      <c r="P4" s="40">
        <f t="shared" si="1"/>
        <v>5</v>
      </c>
      <c r="Q4" s="40">
        <f t="shared" si="1"/>
        <v>5</v>
      </c>
      <c r="R4" s="40">
        <f t="shared" si="1"/>
        <v>5</v>
      </c>
      <c r="S4" s="40">
        <f t="shared" si="1"/>
        <v>5</v>
      </c>
      <c r="T4" s="40">
        <f t="shared" si="1"/>
        <v>5</v>
      </c>
      <c r="U4" s="40">
        <f t="shared" si="1"/>
        <v>5</v>
      </c>
      <c r="V4" s="40">
        <f t="shared" si="1"/>
        <v>5</v>
      </c>
      <c r="W4" s="40">
        <f t="shared" si="1"/>
        <v>5</v>
      </c>
      <c r="X4" s="40">
        <f t="shared" si="1"/>
        <v>5</v>
      </c>
      <c r="Y4" s="40">
        <f t="shared" si="1"/>
        <v>5</v>
      </c>
      <c r="Z4" s="40">
        <f t="shared" si="1"/>
        <v>5</v>
      </c>
      <c r="AA4" s="40">
        <f t="shared" si="1"/>
        <v>5</v>
      </c>
      <c r="AB4" s="40">
        <f t="shared" si="1"/>
        <v>5</v>
      </c>
      <c r="AC4" s="40">
        <f t="shared" si="1"/>
        <v>5</v>
      </c>
      <c r="AD4" s="40">
        <f t="shared" si="1"/>
        <v>5</v>
      </c>
      <c r="AE4" s="40">
        <f t="shared" si="1"/>
        <v>5</v>
      </c>
      <c r="AF4" s="40">
        <f t="shared" si="1"/>
        <v>5</v>
      </c>
      <c r="AG4" s="40">
        <f t="shared" si="1"/>
        <v>5</v>
      </c>
      <c r="AH4" s="40">
        <f t="shared" si="1"/>
        <v>5</v>
      </c>
      <c r="AI4" s="40">
        <f t="shared" si="1"/>
        <v>5</v>
      </c>
      <c r="AJ4" s="40">
        <f t="shared" si="1"/>
        <v>5</v>
      </c>
      <c r="AK4" s="40">
        <f t="shared" si="1"/>
        <v>5</v>
      </c>
      <c r="AL4" s="40">
        <f t="shared" si="1"/>
        <v>5</v>
      </c>
      <c r="AM4" s="40">
        <f t="shared" si="1"/>
        <v>5</v>
      </c>
      <c r="AN4" s="40">
        <f t="shared" si="1"/>
        <v>5</v>
      </c>
      <c r="AO4" s="40">
        <f t="shared" si="1"/>
        <v>5</v>
      </c>
      <c r="AP4" s="40">
        <f t="shared" si="1"/>
        <v>5</v>
      </c>
      <c r="AQ4" s="40">
        <f t="shared" si="1"/>
        <v>5</v>
      </c>
      <c r="AR4" s="40">
        <f t="shared" si="1"/>
        <v>5</v>
      </c>
      <c r="AS4" s="40">
        <f t="shared" si="1"/>
        <v>5</v>
      </c>
      <c r="AT4" s="40">
        <f t="shared" si="1"/>
        <v>5</v>
      </c>
      <c r="AU4" s="40">
        <f t="shared" si="1"/>
        <v>5</v>
      </c>
      <c r="AV4" s="40">
        <f t="shared" si="1"/>
        <v>5</v>
      </c>
      <c r="AW4" s="40">
        <f t="shared" si="1"/>
        <v>5</v>
      </c>
      <c r="AX4" s="40">
        <f t="shared" si="1"/>
        <v>0</v>
      </c>
      <c r="AY4" s="40">
        <f t="shared" si="1"/>
        <v>5</v>
      </c>
      <c r="AZ4" s="40">
        <f t="shared" si="1"/>
        <v>0</v>
      </c>
      <c r="BA4" s="40">
        <f t="shared" si="1"/>
        <v>0</v>
      </c>
      <c r="BB4" s="40">
        <f t="shared" si="1"/>
        <v>0</v>
      </c>
      <c r="BC4" s="40">
        <f t="shared" si="1"/>
        <v>0</v>
      </c>
      <c r="BD4" s="40">
        <f t="shared" si="1"/>
        <v>0</v>
      </c>
      <c r="BE4" s="40">
        <f t="shared" si="1"/>
        <v>0</v>
      </c>
      <c r="BF4" s="40">
        <f t="shared" si="1"/>
        <v>5</v>
      </c>
      <c r="BG4" s="23">
        <f>MIN(BG9,BG11)</f>
        <v>3000</v>
      </c>
      <c r="BH4" s="23">
        <f>BG4</f>
        <v>3000</v>
      </c>
    </row>
    <row r="5" spans="1:60" ht="11.25">
      <c r="A5" s="45" t="s">
        <v>2</v>
      </c>
      <c r="B5" s="46"/>
      <c r="C5" s="41">
        <f aca="true" t="shared" si="2" ref="C5:BG5">ROUND((C3-C4)/98,4)</f>
        <v>0</v>
      </c>
      <c r="D5" s="24">
        <f t="shared" si="2"/>
        <v>0</v>
      </c>
      <c r="E5" s="24">
        <f t="shared" si="2"/>
        <v>0</v>
      </c>
      <c r="F5" s="24">
        <f t="shared" si="2"/>
        <v>0</v>
      </c>
      <c r="G5" s="24">
        <f t="shared" si="2"/>
        <v>0</v>
      </c>
      <c r="H5" s="24">
        <f t="shared" si="2"/>
        <v>0</v>
      </c>
      <c r="I5" s="24">
        <f t="shared" si="2"/>
        <v>0</v>
      </c>
      <c r="J5" s="24">
        <f t="shared" si="2"/>
        <v>0</v>
      </c>
      <c r="K5" s="24">
        <f t="shared" si="2"/>
        <v>0</v>
      </c>
      <c r="L5" s="24">
        <f t="shared" si="2"/>
        <v>0</v>
      </c>
      <c r="M5" s="24">
        <f t="shared" si="2"/>
        <v>0</v>
      </c>
      <c r="N5" s="24">
        <f t="shared" si="2"/>
        <v>0</v>
      </c>
      <c r="O5" s="24">
        <f t="shared" si="2"/>
        <v>0</v>
      </c>
      <c r="P5" s="24">
        <f t="shared" si="2"/>
        <v>0</v>
      </c>
      <c r="Q5" s="24">
        <f t="shared" si="2"/>
        <v>0</v>
      </c>
      <c r="R5" s="24">
        <f t="shared" si="2"/>
        <v>0</v>
      </c>
      <c r="S5" s="24">
        <f t="shared" si="2"/>
        <v>0</v>
      </c>
      <c r="T5" s="24">
        <f t="shared" si="2"/>
        <v>0</v>
      </c>
      <c r="U5" s="24">
        <f t="shared" si="2"/>
        <v>0</v>
      </c>
      <c r="V5" s="24">
        <f t="shared" si="2"/>
        <v>0</v>
      </c>
      <c r="W5" s="24">
        <f t="shared" si="2"/>
        <v>0</v>
      </c>
      <c r="X5" s="24">
        <f t="shared" si="2"/>
        <v>0</v>
      </c>
      <c r="Y5" s="24">
        <f t="shared" si="2"/>
        <v>0</v>
      </c>
      <c r="Z5" s="24">
        <f t="shared" si="2"/>
        <v>0</v>
      </c>
      <c r="AA5" s="24">
        <f t="shared" si="2"/>
        <v>0</v>
      </c>
      <c r="AB5" s="24">
        <f t="shared" si="2"/>
        <v>0</v>
      </c>
      <c r="AC5" s="24">
        <f t="shared" si="2"/>
        <v>0</v>
      </c>
      <c r="AD5" s="24">
        <f t="shared" si="2"/>
        <v>0</v>
      </c>
      <c r="AE5" s="24">
        <f t="shared" si="2"/>
        <v>0</v>
      </c>
      <c r="AF5" s="24">
        <f t="shared" si="2"/>
        <v>0</v>
      </c>
      <c r="AG5" s="24">
        <f aca="true" t="shared" si="3" ref="AG5:BF5">ROUND((AG3-AG4)/98,4)</f>
        <v>0</v>
      </c>
      <c r="AH5" s="24">
        <f t="shared" si="3"/>
        <v>0</v>
      </c>
      <c r="AI5" s="24">
        <f t="shared" si="3"/>
        <v>0</v>
      </c>
      <c r="AJ5" s="24">
        <f t="shared" si="3"/>
        <v>0</v>
      </c>
      <c r="AK5" s="24">
        <f t="shared" si="3"/>
        <v>0</v>
      </c>
      <c r="AL5" s="24">
        <f t="shared" si="3"/>
        <v>0</v>
      </c>
      <c r="AM5" s="24">
        <f t="shared" si="3"/>
        <v>0</v>
      </c>
      <c r="AN5" s="24">
        <f t="shared" si="3"/>
        <v>0</v>
      </c>
      <c r="AO5" s="24">
        <f t="shared" si="3"/>
        <v>0</v>
      </c>
      <c r="AP5" s="24">
        <f t="shared" si="3"/>
        <v>0</v>
      </c>
      <c r="AQ5" s="24">
        <f t="shared" si="3"/>
        <v>0</v>
      </c>
      <c r="AR5" s="24">
        <f t="shared" si="3"/>
        <v>0</v>
      </c>
      <c r="AS5" s="24">
        <f t="shared" si="3"/>
        <v>0</v>
      </c>
      <c r="AT5" s="24">
        <f t="shared" si="3"/>
        <v>0</v>
      </c>
      <c r="AU5" s="24">
        <f t="shared" si="3"/>
        <v>0</v>
      </c>
      <c r="AV5" s="24">
        <f t="shared" si="3"/>
        <v>0</v>
      </c>
      <c r="AW5" s="24">
        <f t="shared" si="3"/>
        <v>0</v>
      </c>
      <c r="AX5" s="24">
        <f t="shared" si="3"/>
        <v>0</v>
      </c>
      <c r="AY5" s="24">
        <f t="shared" si="3"/>
        <v>0</v>
      </c>
      <c r="AZ5" s="24">
        <f t="shared" si="3"/>
        <v>0</v>
      </c>
      <c r="BA5" s="24">
        <f t="shared" si="3"/>
        <v>0</v>
      </c>
      <c r="BB5" s="24">
        <f t="shared" si="3"/>
        <v>0</v>
      </c>
      <c r="BC5" s="24">
        <f t="shared" si="3"/>
        <v>0</v>
      </c>
      <c r="BD5" s="24">
        <f t="shared" si="3"/>
        <v>0</v>
      </c>
      <c r="BE5" s="24">
        <f t="shared" si="3"/>
        <v>0</v>
      </c>
      <c r="BF5" s="24">
        <f t="shared" si="3"/>
        <v>0</v>
      </c>
      <c r="BG5" s="24">
        <f t="shared" si="2"/>
        <v>6.1224</v>
      </c>
      <c r="BH5" s="24">
        <f>BG5</f>
        <v>6.1224</v>
      </c>
    </row>
    <row r="6" spans="1:60" ht="11.25">
      <c r="A6" s="21"/>
      <c r="B6" s="22"/>
      <c r="C6" s="19"/>
      <c r="D6" s="19"/>
      <c r="E6" s="19"/>
      <c r="F6" s="19"/>
      <c r="G6" s="19"/>
      <c r="H6" s="19"/>
      <c r="I6" s="19"/>
      <c r="J6" s="19"/>
      <c r="K6" s="19"/>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row>
    <row r="7" spans="1:60" ht="11.25">
      <c r="A7" s="21" t="s">
        <v>9</v>
      </c>
      <c r="B7" s="22"/>
      <c r="C7" s="42"/>
      <c r="D7" s="19"/>
      <c r="E7" s="19"/>
      <c r="F7" s="19"/>
      <c r="G7" s="19"/>
      <c r="H7" s="19"/>
      <c r="I7" s="19"/>
      <c r="J7" s="19"/>
      <c r="K7" s="19"/>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row>
    <row r="8" spans="1:60" ht="12.75" customHeight="1">
      <c r="A8" s="58" t="s">
        <v>16</v>
      </c>
      <c r="B8" s="11" t="s">
        <v>6</v>
      </c>
      <c r="C8" s="43"/>
      <c r="D8" s="11"/>
      <c r="E8" s="11"/>
      <c r="F8" s="11"/>
      <c r="G8" s="11"/>
      <c r="H8" s="11"/>
      <c r="I8" s="11"/>
      <c r="J8" s="11"/>
      <c r="K8" s="11"/>
      <c r="L8" s="11"/>
      <c r="M8" s="11"/>
      <c r="N8" s="11"/>
      <c r="O8" s="11"/>
      <c r="P8" s="11">
        <v>5</v>
      </c>
      <c r="Q8" s="29">
        <v>5</v>
      </c>
      <c r="R8" s="29">
        <v>5</v>
      </c>
      <c r="S8" s="29">
        <v>5</v>
      </c>
      <c r="T8" s="29">
        <v>5</v>
      </c>
      <c r="U8" s="29">
        <v>5</v>
      </c>
      <c r="V8" s="29">
        <v>5</v>
      </c>
      <c r="W8" s="29">
        <v>5</v>
      </c>
      <c r="X8" s="29">
        <v>5</v>
      </c>
      <c r="Y8" s="29">
        <v>5</v>
      </c>
      <c r="Z8" s="29">
        <v>5</v>
      </c>
      <c r="AA8" s="29">
        <v>5</v>
      </c>
      <c r="AB8" s="29">
        <v>5</v>
      </c>
      <c r="AC8" s="29">
        <v>5</v>
      </c>
      <c r="AD8" s="29">
        <v>5</v>
      </c>
      <c r="AE8" s="29">
        <v>5</v>
      </c>
      <c r="AF8" s="29">
        <v>5</v>
      </c>
      <c r="AG8" s="29">
        <v>5</v>
      </c>
      <c r="AH8" s="29">
        <v>5</v>
      </c>
      <c r="AI8" s="29">
        <v>5</v>
      </c>
      <c r="AJ8" s="29">
        <v>5</v>
      </c>
      <c r="AK8" s="29">
        <v>5</v>
      </c>
      <c r="AL8" s="29">
        <v>5</v>
      </c>
      <c r="AM8" s="29">
        <v>5</v>
      </c>
      <c r="AN8" s="29">
        <v>5</v>
      </c>
      <c r="AO8" s="29">
        <v>5</v>
      </c>
      <c r="AP8" s="29">
        <v>5</v>
      </c>
      <c r="AQ8" s="29">
        <v>5</v>
      </c>
      <c r="AR8" s="29">
        <v>5</v>
      </c>
      <c r="AS8" s="29">
        <v>5</v>
      </c>
      <c r="AT8" s="29">
        <v>5</v>
      </c>
      <c r="AU8" s="29">
        <v>5</v>
      </c>
      <c r="AV8" s="29">
        <v>5</v>
      </c>
      <c r="AW8" s="29">
        <v>5</v>
      </c>
      <c r="AX8" s="29"/>
      <c r="AY8" s="29">
        <v>5</v>
      </c>
      <c r="AZ8" s="29"/>
      <c r="BA8" s="29"/>
      <c r="BB8" s="29"/>
      <c r="BC8" s="29"/>
      <c r="BD8" s="29"/>
      <c r="BE8" s="29"/>
      <c r="BF8" s="29">
        <v>5</v>
      </c>
      <c r="BG8" s="28"/>
      <c r="BH8" s="28"/>
    </row>
    <row r="9" spans="1:60" ht="11.25">
      <c r="A9" s="58"/>
      <c r="B9" s="12" t="s">
        <v>1</v>
      </c>
      <c r="C9" s="44">
        <f>IF(C8&lt;&gt;0,punctaj1(C4,C3,C8),"")</f>
      </c>
      <c r="D9" s="12">
        <f aca="true" t="shared" si="4" ref="D9:AE9">IF(D8&lt;&gt;0,punctaj1(D4,D3,D8),"")</f>
      </c>
      <c r="E9" s="12">
        <f t="shared" si="4"/>
      </c>
      <c r="F9" s="12">
        <f t="shared" si="4"/>
      </c>
      <c r="G9" s="12">
        <f t="shared" si="4"/>
      </c>
      <c r="H9" s="12">
        <f t="shared" si="4"/>
      </c>
      <c r="I9" s="12">
        <f t="shared" si="4"/>
      </c>
      <c r="J9" s="12">
        <f t="shared" si="4"/>
      </c>
      <c r="K9" s="12">
        <f t="shared" si="4"/>
      </c>
      <c r="L9" s="12">
        <f t="shared" si="4"/>
      </c>
      <c r="M9" s="12">
        <f t="shared" si="4"/>
      </c>
      <c r="N9" s="12">
        <f t="shared" si="4"/>
      </c>
      <c r="O9" s="12">
        <f t="shared" si="4"/>
      </c>
      <c r="P9" s="12">
        <f t="shared" si="4"/>
        <v>100</v>
      </c>
      <c r="Q9" s="12">
        <f t="shared" si="4"/>
        <v>100</v>
      </c>
      <c r="R9" s="12">
        <f t="shared" si="4"/>
        <v>100</v>
      </c>
      <c r="S9" s="12">
        <f t="shared" si="4"/>
        <v>100</v>
      </c>
      <c r="T9" s="12">
        <f t="shared" si="4"/>
        <v>100</v>
      </c>
      <c r="U9" s="12">
        <f t="shared" si="4"/>
        <v>100</v>
      </c>
      <c r="V9" s="12">
        <f t="shared" si="4"/>
        <v>100</v>
      </c>
      <c r="W9" s="12">
        <f t="shared" si="4"/>
        <v>100</v>
      </c>
      <c r="X9" s="12">
        <f t="shared" si="4"/>
        <v>100</v>
      </c>
      <c r="Y9" s="12">
        <f t="shared" si="4"/>
        <v>100</v>
      </c>
      <c r="Z9" s="12">
        <f t="shared" si="4"/>
        <v>100</v>
      </c>
      <c r="AA9" s="12">
        <f t="shared" si="4"/>
        <v>100</v>
      </c>
      <c r="AB9" s="12">
        <f t="shared" si="4"/>
        <v>100</v>
      </c>
      <c r="AC9" s="12">
        <f t="shared" si="4"/>
        <v>100</v>
      </c>
      <c r="AD9" s="12">
        <f t="shared" si="4"/>
        <v>100</v>
      </c>
      <c r="AE9" s="12">
        <f t="shared" si="4"/>
        <v>100</v>
      </c>
      <c r="AF9" s="12">
        <f aca="true" t="shared" si="5" ref="AF9:BF9">IF(AF8&lt;&gt;0,punctaj1(AF4,AF3,AF8),"")</f>
        <v>100</v>
      </c>
      <c r="AG9" s="12">
        <f t="shared" si="5"/>
        <v>100</v>
      </c>
      <c r="AH9" s="12">
        <f t="shared" si="5"/>
        <v>100</v>
      </c>
      <c r="AI9" s="12">
        <f t="shared" si="5"/>
        <v>100</v>
      </c>
      <c r="AJ9" s="12">
        <f t="shared" si="5"/>
        <v>100</v>
      </c>
      <c r="AK9" s="12">
        <f t="shared" si="5"/>
        <v>100</v>
      </c>
      <c r="AL9" s="12">
        <f t="shared" si="5"/>
        <v>100</v>
      </c>
      <c r="AM9" s="12">
        <f t="shared" si="5"/>
        <v>100</v>
      </c>
      <c r="AN9" s="12">
        <f t="shared" si="5"/>
        <v>100</v>
      </c>
      <c r="AO9" s="12">
        <f t="shared" si="5"/>
        <v>100</v>
      </c>
      <c r="AP9" s="12">
        <f t="shared" si="5"/>
        <v>100</v>
      </c>
      <c r="AQ9" s="12">
        <f t="shared" si="5"/>
        <v>100</v>
      </c>
      <c r="AR9" s="12">
        <f t="shared" si="5"/>
        <v>100</v>
      </c>
      <c r="AS9" s="12">
        <f t="shared" si="5"/>
        <v>100</v>
      </c>
      <c r="AT9" s="12">
        <f t="shared" si="5"/>
        <v>100</v>
      </c>
      <c r="AU9" s="12">
        <f t="shared" si="5"/>
        <v>100</v>
      </c>
      <c r="AV9" s="12">
        <f t="shared" si="5"/>
        <v>100</v>
      </c>
      <c r="AW9" s="12">
        <f t="shared" si="5"/>
        <v>100</v>
      </c>
      <c r="AX9" s="12">
        <f t="shared" si="5"/>
      </c>
      <c r="AY9" s="12">
        <f t="shared" si="5"/>
        <v>100</v>
      </c>
      <c r="AZ9" s="12">
        <f t="shared" si="5"/>
      </c>
      <c r="BA9" s="12">
        <f t="shared" si="5"/>
      </c>
      <c r="BB9" s="12">
        <f t="shared" si="5"/>
      </c>
      <c r="BC9" s="12">
        <f t="shared" si="5"/>
      </c>
      <c r="BD9" s="12">
        <f t="shared" si="5"/>
      </c>
      <c r="BE9" s="12">
        <f t="shared" si="5"/>
      </c>
      <c r="BF9" s="12">
        <f t="shared" si="5"/>
        <v>100</v>
      </c>
      <c r="BG9" s="30">
        <f>SUM(C9:BF9)</f>
        <v>3600</v>
      </c>
      <c r="BH9" s="12">
        <f>IF(BG9&lt;&gt;0,punctaj1($BH$4,$BH$3,BG9),"")</f>
        <v>100</v>
      </c>
    </row>
    <row r="10" spans="1:60" ht="15" customHeight="1">
      <c r="A10" s="59" t="s">
        <v>17</v>
      </c>
      <c r="B10" s="11" t="s">
        <v>6</v>
      </c>
      <c r="C10" s="43">
        <v>5</v>
      </c>
      <c r="D10" s="11">
        <v>5</v>
      </c>
      <c r="E10" s="11">
        <v>5</v>
      </c>
      <c r="F10" s="11">
        <v>5</v>
      </c>
      <c r="G10" s="11">
        <v>5</v>
      </c>
      <c r="H10" s="11">
        <v>5</v>
      </c>
      <c r="I10" s="11">
        <v>5</v>
      </c>
      <c r="J10" s="11">
        <v>5</v>
      </c>
      <c r="K10" s="11">
        <v>5</v>
      </c>
      <c r="L10" s="29">
        <v>5</v>
      </c>
      <c r="M10" s="29">
        <v>5</v>
      </c>
      <c r="N10" s="29">
        <v>5</v>
      </c>
      <c r="O10" s="29">
        <v>5</v>
      </c>
      <c r="P10" s="29">
        <v>5</v>
      </c>
      <c r="Q10" s="29">
        <v>5</v>
      </c>
      <c r="R10" s="29">
        <v>5</v>
      </c>
      <c r="S10" s="29">
        <v>5</v>
      </c>
      <c r="T10" s="29">
        <v>5</v>
      </c>
      <c r="U10" s="29">
        <v>5</v>
      </c>
      <c r="V10" s="29">
        <v>5</v>
      </c>
      <c r="W10" s="29">
        <v>5</v>
      </c>
      <c r="X10" s="29">
        <v>5</v>
      </c>
      <c r="Y10" s="29">
        <v>5</v>
      </c>
      <c r="Z10" s="29">
        <v>5</v>
      </c>
      <c r="AA10" s="29">
        <v>5</v>
      </c>
      <c r="AB10" s="29">
        <v>5</v>
      </c>
      <c r="AC10" s="29">
        <v>5</v>
      </c>
      <c r="AD10" s="29">
        <v>5</v>
      </c>
      <c r="AE10" s="29">
        <v>5</v>
      </c>
      <c r="AF10" s="29"/>
      <c r="AG10" s="29"/>
      <c r="AH10" s="29"/>
      <c r="AI10" s="29"/>
      <c r="AJ10" s="29"/>
      <c r="AK10" s="29"/>
      <c r="AL10" s="29"/>
      <c r="AM10" s="29"/>
      <c r="AN10" s="29"/>
      <c r="AO10" s="29">
        <v>5</v>
      </c>
      <c r="AP10" s="29"/>
      <c r="AQ10" s="29"/>
      <c r="AR10" s="29"/>
      <c r="AS10" s="29"/>
      <c r="AT10" s="29"/>
      <c r="AU10" s="29"/>
      <c r="AV10" s="29"/>
      <c r="AW10" s="29"/>
      <c r="AX10" s="29"/>
      <c r="AY10" s="29"/>
      <c r="AZ10" s="29"/>
      <c r="BA10" s="29"/>
      <c r="BB10" s="29"/>
      <c r="BC10" s="29"/>
      <c r="BD10" s="29"/>
      <c r="BE10" s="29"/>
      <c r="BF10" s="29"/>
      <c r="BG10" s="28"/>
      <c r="BH10" s="28"/>
    </row>
    <row r="11" spans="1:60" ht="11.25">
      <c r="A11" s="59"/>
      <c r="B11" s="12" t="s">
        <v>1</v>
      </c>
      <c r="C11" s="44">
        <f>IF(C10&lt;&gt;0,punctaj1(C4,C3,C10),"")</f>
        <v>100</v>
      </c>
      <c r="D11" s="44">
        <f aca="true" t="shared" si="6" ref="D11:BF11">IF(D10&lt;&gt;0,punctaj1(D4,D3,D10),"")</f>
        <v>100</v>
      </c>
      <c r="E11" s="44">
        <f t="shared" si="6"/>
        <v>100</v>
      </c>
      <c r="F11" s="44">
        <f t="shared" si="6"/>
        <v>100</v>
      </c>
      <c r="G11" s="44">
        <f t="shared" si="6"/>
        <v>100</v>
      </c>
      <c r="H11" s="44">
        <f t="shared" si="6"/>
        <v>100</v>
      </c>
      <c r="I11" s="44">
        <f t="shared" si="6"/>
        <v>100</v>
      </c>
      <c r="J11" s="44">
        <f t="shared" si="6"/>
        <v>100</v>
      </c>
      <c r="K11" s="44">
        <f t="shared" si="6"/>
        <v>100</v>
      </c>
      <c r="L11" s="44">
        <f t="shared" si="6"/>
        <v>100</v>
      </c>
      <c r="M11" s="44">
        <f t="shared" si="6"/>
        <v>100</v>
      </c>
      <c r="N11" s="44">
        <f t="shared" si="6"/>
        <v>100</v>
      </c>
      <c r="O11" s="44">
        <f t="shared" si="6"/>
        <v>100</v>
      </c>
      <c r="P11" s="44">
        <f t="shared" si="6"/>
        <v>100</v>
      </c>
      <c r="Q11" s="44">
        <f t="shared" si="6"/>
        <v>100</v>
      </c>
      <c r="R11" s="44">
        <f t="shared" si="6"/>
        <v>100</v>
      </c>
      <c r="S11" s="44">
        <f t="shared" si="6"/>
        <v>100</v>
      </c>
      <c r="T11" s="44">
        <f t="shared" si="6"/>
        <v>100</v>
      </c>
      <c r="U11" s="44">
        <f t="shared" si="6"/>
        <v>100</v>
      </c>
      <c r="V11" s="44">
        <f t="shared" si="6"/>
        <v>100</v>
      </c>
      <c r="W11" s="44">
        <f t="shared" si="6"/>
        <v>100</v>
      </c>
      <c r="X11" s="44">
        <f t="shared" si="6"/>
        <v>100</v>
      </c>
      <c r="Y11" s="44">
        <f t="shared" si="6"/>
        <v>100</v>
      </c>
      <c r="Z11" s="44">
        <f t="shared" si="6"/>
        <v>100</v>
      </c>
      <c r="AA11" s="44">
        <f t="shared" si="6"/>
        <v>100</v>
      </c>
      <c r="AB11" s="44">
        <f t="shared" si="6"/>
        <v>100</v>
      </c>
      <c r="AC11" s="44">
        <f t="shared" si="6"/>
        <v>100</v>
      </c>
      <c r="AD11" s="44">
        <f t="shared" si="6"/>
        <v>100</v>
      </c>
      <c r="AE11" s="44">
        <f t="shared" si="6"/>
        <v>100</v>
      </c>
      <c r="AF11" s="44">
        <f t="shared" si="6"/>
      </c>
      <c r="AG11" s="44">
        <f t="shared" si="6"/>
      </c>
      <c r="AH11" s="44">
        <f t="shared" si="6"/>
      </c>
      <c r="AI11" s="44">
        <f t="shared" si="6"/>
      </c>
      <c r="AJ11" s="44">
        <f t="shared" si="6"/>
      </c>
      <c r="AK11" s="44">
        <f t="shared" si="6"/>
      </c>
      <c r="AL11" s="44">
        <f t="shared" si="6"/>
      </c>
      <c r="AM11" s="44">
        <f t="shared" si="6"/>
      </c>
      <c r="AN11" s="44">
        <f t="shared" si="6"/>
      </c>
      <c r="AO11" s="44">
        <f t="shared" si="6"/>
        <v>100</v>
      </c>
      <c r="AP11" s="44">
        <f t="shared" si="6"/>
      </c>
      <c r="AQ11" s="44">
        <f t="shared" si="6"/>
      </c>
      <c r="AR11" s="44">
        <f t="shared" si="6"/>
      </c>
      <c r="AS11" s="44">
        <f t="shared" si="6"/>
      </c>
      <c r="AT11" s="44">
        <f t="shared" si="6"/>
      </c>
      <c r="AU11" s="44">
        <f t="shared" si="6"/>
      </c>
      <c r="AV11" s="44">
        <f t="shared" si="6"/>
      </c>
      <c r="AW11" s="44">
        <f t="shared" si="6"/>
      </c>
      <c r="AX11" s="44">
        <f t="shared" si="6"/>
      </c>
      <c r="AY11" s="44">
        <f t="shared" si="6"/>
      </c>
      <c r="AZ11" s="44">
        <f t="shared" si="6"/>
      </c>
      <c r="BA11" s="44">
        <f t="shared" si="6"/>
      </c>
      <c r="BB11" s="44">
        <f t="shared" si="6"/>
      </c>
      <c r="BC11" s="44">
        <f t="shared" si="6"/>
      </c>
      <c r="BD11" s="44">
        <f t="shared" si="6"/>
      </c>
      <c r="BE11" s="44">
        <f t="shared" si="6"/>
      </c>
      <c r="BF11" s="44">
        <f t="shared" si="6"/>
      </c>
      <c r="BG11" s="30">
        <f>SUM(C11:BF11)</f>
        <v>3000</v>
      </c>
      <c r="BH11" s="12">
        <f>IF(BG11&lt;&gt;0,punctaj1($BH$4,$BH$3,BG11),"")</f>
        <v>83.33</v>
      </c>
    </row>
  </sheetData>
  <sheetProtection/>
  <mergeCells count="2">
    <mergeCell ref="A8:A9"/>
    <mergeCell ref="A10:A11"/>
  </mergeCells>
  <printOptions/>
  <pageMargins left="0.25" right="0.25" top="0.35" bottom="0.42" header="0.17" footer="0.25"/>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codeName="Sheet5"/>
  <dimension ref="A1:O49"/>
  <sheetViews>
    <sheetView showGridLines="0" tabSelected="1" zoomScalePageLayoutView="0" workbookViewId="0" topLeftCell="A1">
      <selection activeCell="H35" sqref="H35"/>
    </sheetView>
  </sheetViews>
  <sheetFormatPr defaultColWidth="9.140625" defaultRowHeight="12.75"/>
  <cols>
    <col min="1" max="1" width="30.7109375" style="1" customWidth="1"/>
    <col min="2" max="2" width="13.00390625" style="6" customWidth="1"/>
    <col min="3" max="3" width="10.57421875" style="6" customWidth="1"/>
    <col min="4" max="4" width="12.28125" style="6" customWidth="1"/>
    <col min="5" max="5" width="11.8515625" style="1" customWidth="1"/>
    <col min="6" max="6" width="13.7109375" style="1" customWidth="1"/>
    <col min="7" max="16384" width="9.140625" style="1" customWidth="1"/>
  </cols>
  <sheetData>
    <row r="1" ht="12.75">
      <c r="A1" s="51" t="s">
        <v>86</v>
      </c>
    </row>
    <row r="4" spans="1:8" ht="12.75" customHeight="1">
      <c r="A4" s="65" t="s">
        <v>90</v>
      </c>
      <c r="B4" s="65"/>
      <c r="C4" s="65"/>
      <c r="D4" s="65"/>
      <c r="E4" s="66"/>
      <c r="F4" s="66"/>
      <c r="G4" s="66"/>
      <c r="H4" s="66"/>
    </row>
    <row r="5" spans="1:8" ht="6.75" customHeight="1">
      <c r="A5" s="65"/>
      <c r="B5" s="65"/>
      <c r="C5" s="65"/>
      <c r="D5" s="65"/>
      <c r="E5" s="66"/>
      <c r="F5" s="66"/>
      <c r="G5" s="66"/>
      <c r="H5" s="66"/>
    </row>
    <row r="6" spans="1:8" ht="34.5" customHeight="1">
      <c r="A6" s="67"/>
      <c r="B6" s="67"/>
      <c r="C6" s="67"/>
      <c r="D6" s="67"/>
      <c r="E6" s="66"/>
      <c r="F6" s="66"/>
      <c r="G6" s="66"/>
      <c r="H6" s="66"/>
    </row>
    <row r="7" spans="1:6" s="15" customFormat="1" ht="27" customHeight="1">
      <c r="A7" s="60" t="s">
        <v>0</v>
      </c>
      <c r="B7" s="52" t="s">
        <v>79</v>
      </c>
      <c r="C7" s="63" t="s">
        <v>14</v>
      </c>
      <c r="D7" s="64"/>
      <c r="E7" s="63" t="s">
        <v>81</v>
      </c>
      <c r="F7" s="64"/>
    </row>
    <row r="8" spans="1:6" s="26" customFormat="1" ht="24" customHeight="1">
      <c r="A8" s="61"/>
      <c r="B8" s="53" t="s">
        <v>89</v>
      </c>
      <c r="C8" s="31">
        <v>0.9</v>
      </c>
      <c r="D8" s="32">
        <v>1</v>
      </c>
      <c r="E8" s="31">
        <v>0.1</v>
      </c>
      <c r="F8" s="32">
        <v>1</v>
      </c>
    </row>
    <row r="9" spans="1:6" s="15" customFormat="1" ht="16.5" customHeight="1">
      <c r="A9" s="62"/>
      <c r="B9" s="17">
        <v>413602</v>
      </c>
      <c r="C9" s="16" t="s">
        <v>3</v>
      </c>
      <c r="D9" s="16" t="s">
        <v>5</v>
      </c>
      <c r="E9" s="16" t="s">
        <v>3</v>
      </c>
      <c r="F9" s="16" t="s">
        <v>5</v>
      </c>
    </row>
    <row r="10" spans="1:6" s="25" customFormat="1" ht="15" customHeight="1">
      <c r="A10" s="33"/>
      <c r="B10" s="34"/>
      <c r="C10" s="35"/>
      <c r="D10" s="35">
        <v>372242</v>
      </c>
      <c r="E10" s="35"/>
      <c r="F10" s="35">
        <v>41360</v>
      </c>
    </row>
    <row r="11" spans="1:6" ht="12.75">
      <c r="A11" s="2" t="s">
        <v>75</v>
      </c>
      <c r="B11" s="54">
        <f>D11+F11</f>
        <v>87757.36104</v>
      </c>
      <c r="C11" s="36">
        <v>998.35</v>
      </c>
      <c r="D11" s="18">
        <f aca="true" t="shared" si="0" ref="D11:D17">C11*$D$19</f>
        <v>87757.36104</v>
      </c>
      <c r="E11" s="36">
        <v>0</v>
      </c>
      <c r="F11" s="18">
        <f>E11*$F$19</f>
        <v>0</v>
      </c>
    </row>
    <row r="12" spans="1:6" ht="12.75">
      <c r="A12" s="2" t="s">
        <v>74</v>
      </c>
      <c r="B12" s="54">
        <f aca="true" t="shared" si="1" ref="B12:B17">D12+F12</f>
        <v>75618.0396</v>
      </c>
      <c r="C12" s="36">
        <v>860.25</v>
      </c>
      <c r="D12" s="18">
        <f t="shared" si="0"/>
        <v>75618.0396</v>
      </c>
      <c r="E12" s="36">
        <v>0</v>
      </c>
      <c r="F12" s="18">
        <f aca="true" t="shared" si="2" ref="F12:F17">E12*$F$19</f>
        <v>0</v>
      </c>
    </row>
    <row r="13" spans="1:6" ht="12.75">
      <c r="A13" s="2" t="str">
        <f>categorie!A10</f>
        <v>Almina Trading SRL Targoviste</v>
      </c>
      <c r="B13" s="54">
        <f t="shared" si="1"/>
        <v>143091.206568</v>
      </c>
      <c r="C13" s="36">
        <v>1157.32</v>
      </c>
      <c r="D13" s="18">
        <f t="shared" si="0"/>
        <v>101731.20556799999</v>
      </c>
      <c r="E13" s="36">
        <v>30</v>
      </c>
      <c r="F13" s="18">
        <f t="shared" si="2"/>
        <v>41360.001</v>
      </c>
    </row>
    <row r="14" spans="1:6" ht="12.75">
      <c r="A14" s="4" t="str">
        <f>categorie!A8</f>
        <v>Prolife SRL Targoviste</v>
      </c>
      <c r="B14" s="54">
        <f>D14+F14</f>
        <v>73823.072592</v>
      </c>
      <c r="C14" s="49">
        <v>839.83</v>
      </c>
      <c r="D14" s="18">
        <f t="shared" si="0"/>
        <v>73823.072592</v>
      </c>
      <c r="E14" s="49">
        <v>0</v>
      </c>
      <c r="F14" s="18">
        <f t="shared" si="2"/>
        <v>0</v>
      </c>
    </row>
    <row r="15" spans="1:6" ht="12.75">
      <c r="A15" s="2" t="s">
        <v>76</v>
      </c>
      <c r="B15" s="54">
        <f t="shared" si="1"/>
        <v>10460.3856</v>
      </c>
      <c r="C15" s="36">
        <v>119</v>
      </c>
      <c r="D15" s="18">
        <f t="shared" si="0"/>
        <v>10460.3856</v>
      </c>
      <c r="E15" s="36">
        <v>0</v>
      </c>
      <c r="F15" s="18">
        <f t="shared" si="2"/>
        <v>0</v>
      </c>
    </row>
    <row r="16" spans="1:6" ht="12.75">
      <c r="A16" s="2" t="s">
        <v>77</v>
      </c>
      <c r="B16" s="54">
        <f t="shared" si="1"/>
        <v>8350.728</v>
      </c>
      <c r="C16" s="36">
        <v>95</v>
      </c>
      <c r="D16" s="18">
        <f t="shared" si="0"/>
        <v>8350.728</v>
      </c>
      <c r="E16" s="36">
        <v>0</v>
      </c>
      <c r="F16" s="18">
        <f t="shared" si="2"/>
        <v>0</v>
      </c>
    </row>
    <row r="17" spans="1:6" ht="12.75">
      <c r="A17" s="2" t="s">
        <v>80</v>
      </c>
      <c r="B17" s="54">
        <f t="shared" si="1"/>
        <v>14501.258928</v>
      </c>
      <c r="C17" s="36">
        <v>164.97</v>
      </c>
      <c r="D17" s="18">
        <f t="shared" si="0"/>
        <v>14501.258928</v>
      </c>
      <c r="E17" s="36">
        <v>0</v>
      </c>
      <c r="F17" s="18">
        <f t="shared" si="2"/>
        <v>0</v>
      </c>
    </row>
    <row r="18" spans="1:6" ht="12.75">
      <c r="A18" s="14" t="s">
        <v>18</v>
      </c>
      <c r="B18" s="7">
        <f>SUM(B11:B17)</f>
        <v>413602.052328</v>
      </c>
      <c r="C18" s="7">
        <f>SUM(C11:C17)</f>
        <v>4234.72</v>
      </c>
      <c r="D18" s="7">
        <f>SUM(D11:D17)</f>
        <v>372242.051328</v>
      </c>
      <c r="E18" s="7">
        <f>SUM(E11:E17)</f>
        <v>30</v>
      </c>
      <c r="F18" s="7">
        <f>SUM(F11:F17)</f>
        <v>41360.001</v>
      </c>
    </row>
    <row r="19" spans="1:6" ht="12.75">
      <c r="A19" s="2" t="s">
        <v>4</v>
      </c>
      <c r="B19" s="5"/>
      <c r="C19" s="8"/>
      <c r="D19" s="8">
        <f>ROUND(D10/C18,4)</f>
        <v>87.9024</v>
      </c>
      <c r="E19" s="8"/>
      <c r="F19" s="8">
        <f>ROUND(F10/E18,4)</f>
        <v>1378.6667</v>
      </c>
    </row>
    <row r="20" spans="1:10" ht="12.75">
      <c r="A20" s="68" t="s">
        <v>91</v>
      </c>
      <c r="B20" s="68"/>
      <c r="C20" s="68"/>
      <c r="D20" s="68"/>
      <c r="E20" s="68"/>
      <c r="F20" s="68"/>
      <c r="G20" s="66"/>
      <c r="H20" s="66"/>
      <c r="I20" s="66"/>
      <c r="J20" s="66"/>
    </row>
    <row r="21" spans="1:10" ht="12.75">
      <c r="A21" s="66"/>
      <c r="B21" s="66"/>
      <c r="C21" s="66"/>
      <c r="D21" s="66"/>
      <c r="E21" s="66"/>
      <c r="F21" s="66"/>
      <c r="G21" s="66"/>
      <c r="H21" s="66"/>
      <c r="I21" s="66"/>
      <c r="J21" s="66"/>
    </row>
    <row r="22" spans="1:10" ht="14.25" customHeight="1">
      <c r="A22" s="66"/>
      <c r="B22" s="66"/>
      <c r="C22" s="66"/>
      <c r="D22" s="66"/>
      <c r="E22" s="66"/>
      <c r="F22" s="66"/>
      <c r="G22" s="66"/>
      <c r="H22" s="66"/>
      <c r="I22" s="66"/>
      <c r="J22" s="66"/>
    </row>
    <row r="23" spans="1:10" ht="18.75" customHeight="1" hidden="1">
      <c r="A23" s="66"/>
      <c r="B23" s="66"/>
      <c r="C23" s="66"/>
      <c r="D23" s="66"/>
      <c r="E23" s="66"/>
      <c r="F23" s="66"/>
      <c r="G23" s="66"/>
      <c r="H23" s="66"/>
      <c r="I23" s="66"/>
      <c r="J23" s="66"/>
    </row>
    <row r="24" spans="1:10" ht="63.75" customHeight="1">
      <c r="A24" s="66" t="s">
        <v>92</v>
      </c>
      <c r="B24" s="66"/>
      <c r="C24" s="66"/>
      <c r="D24" s="66"/>
      <c r="E24" s="66"/>
      <c r="F24" s="66"/>
      <c r="G24" s="66"/>
      <c r="H24" s="66"/>
      <c r="I24" s="66"/>
      <c r="J24" s="66"/>
    </row>
    <row r="25" spans="1:9" ht="12.75">
      <c r="A25" s="57"/>
      <c r="B25" s="57"/>
      <c r="C25" s="57"/>
      <c r="D25" s="57"/>
      <c r="E25" s="57"/>
      <c r="F25" s="57"/>
      <c r="G25" s="57"/>
      <c r="H25" s="57"/>
      <c r="I25" s="57"/>
    </row>
    <row r="26" spans="2:4" ht="12.75">
      <c r="B26" s="1" t="s">
        <v>82</v>
      </c>
      <c r="C26" s="1"/>
      <c r="D26" s="1"/>
    </row>
    <row r="27" spans="2:4" ht="12.75">
      <c r="B27" s="1" t="s">
        <v>84</v>
      </c>
      <c r="C27" s="1"/>
      <c r="D27" s="1"/>
    </row>
    <row r="28" spans="2:4" ht="12.75">
      <c r="B28" s="1"/>
      <c r="C28" s="1"/>
      <c r="D28" s="1"/>
    </row>
    <row r="29" spans="2:4" ht="12.75" customHeight="1">
      <c r="B29" s="1"/>
      <c r="C29" s="1"/>
      <c r="D29" s="1"/>
    </row>
    <row r="30" spans="1:4" ht="12.75">
      <c r="A30" s="3"/>
      <c r="B30" s="3"/>
      <c r="C30" s="3"/>
      <c r="D30" s="3"/>
    </row>
    <row r="31" spans="1:5" ht="12.75">
      <c r="A31" s="1" t="s">
        <v>10</v>
      </c>
      <c r="B31" s="1"/>
      <c r="C31" s="1"/>
      <c r="D31" s="1" t="s">
        <v>15</v>
      </c>
      <c r="E31" s="3"/>
    </row>
    <row r="32" spans="1:5" ht="12.75">
      <c r="A32" s="1" t="s">
        <v>83</v>
      </c>
      <c r="B32" s="1"/>
      <c r="C32" s="1"/>
      <c r="D32" s="1"/>
      <c r="E32" s="1" t="s">
        <v>87</v>
      </c>
    </row>
    <row r="33" spans="2:4" ht="12.75">
      <c r="B33" s="1"/>
      <c r="C33" s="1"/>
      <c r="D33" s="3"/>
    </row>
    <row r="34" spans="2:4" ht="12.75">
      <c r="B34" s="1"/>
      <c r="C34" s="1"/>
      <c r="D34" s="3"/>
    </row>
    <row r="35" spans="2:15" ht="12.75">
      <c r="B35" s="3"/>
      <c r="C35" s="3"/>
      <c r="D35" s="3"/>
      <c r="O35" s="26"/>
    </row>
    <row r="36" spans="1:15" ht="12.75">
      <c r="A36" s="3"/>
      <c r="B36" s="3"/>
      <c r="C36" s="1"/>
      <c r="D36" s="3"/>
      <c r="G36" s="3" t="s">
        <v>85</v>
      </c>
      <c r="O36" s="15"/>
    </row>
    <row r="37" spans="1:15" ht="12.75">
      <c r="A37" s="3"/>
      <c r="B37" s="3"/>
      <c r="C37" s="1"/>
      <c r="D37" s="3"/>
      <c r="G37" s="3" t="s">
        <v>88</v>
      </c>
      <c r="O37" s="15"/>
    </row>
    <row r="38" spans="1:15" ht="12.75">
      <c r="A38" s="3"/>
      <c r="B38" s="3"/>
      <c r="C38" s="50"/>
      <c r="D38" s="3"/>
      <c r="E38" s="50"/>
      <c r="G38" s="3" t="s">
        <v>78</v>
      </c>
      <c r="H38" s="50"/>
      <c r="O38" s="25"/>
    </row>
    <row r="39" spans="1:7" ht="12.75">
      <c r="A39" s="3"/>
      <c r="B39" s="3"/>
      <c r="C39" s="3"/>
      <c r="D39" s="3"/>
      <c r="G39" s="3"/>
    </row>
    <row r="40" spans="1:10" ht="12.75">
      <c r="A40" s="3"/>
      <c r="B40" s="3"/>
      <c r="C40" s="3"/>
      <c r="D40" s="3"/>
      <c r="F40" s="56"/>
      <c r="I40" s="56"/>
      <c r="J40" s="1" t="s">
        <v>93</v>
      </c>
    </row>
    <row r="41" spans="1:4" ht="12.75">
      <c r="A41" s="50"/>
      <c r="B41" s="3"/>
      <c r="C41" s="3"/>
      <c r="D41" s="3"/>
    </row>
    <row r="42" spans="1:5" ht="12.75">
      <c r="A42" s="3"/>
      <c r="B42" s="3"/>
      <c r="C42" s="3"/>
      <c r="D42" s="3"/>
      <c r="E42" s="50"/>
    </row>
    <row r="43" spans="1:4" ht="12.75">
      <c r="A43" s="3"/>
      <c r="B43" s="3"/>
      <c r="C43" s="3"/>
      <c r="D43" s="3"/>
    </row>
    <row r="44" spans="1:4" ht="12.75">
      <c r="A44" s="3"/>
      <c r="B44" s="3"/>
      <c r="C44" s="3"/>
      <c r="D44" s="3"/>
    </row>
    <row r="45" spans="1:4" ht="12.75">
      <c r="A45" s="3"/>
      <c r="B45" s="3"/>
      <c r="C45" s="3"/>
      <c r="D45" s="3"/>
    </row>
    <row r="46" spans="1:4" ht="12.75">
      <c r="A46" s="3"/>
      <c r="B46" s="3"/>
      <c r="C46" s="3"/>
      <c r="D46" s="3"/>
    </row>
    <row r="47" spans="1:4" ht="12.75">
      <c r="A47" s="3"/>
      <c r="B47" s="3"/>
      <c r="C47" s="3"/>
      <c r="D47" s="3"/>
    </row>
    <row r="48" spans="1:15" ht="12.75">
      <c r="A48" s="3"/>
      <c r="B48" s="3"/>
      <c r="C48" s="3"/>
      <c r="D48" s="3"/>
      <c r="O48" s="55"/>
    </row>
    <row r="49" spans="1:4" ht="12.75">
      <c r="A49" s="3"/>
      <c r="B49" s="3"/>
      <c r="C49" s="3"/>
      <c r="D49" s="3"/>
    </row>
  </sheetData>
  <sheetProtection/>
  <mergeCells count="6">
    <mergeCell ref="A7:A9"/>
    <mergeCell ref="C7:D7"/>
    <mergeCell ref="E7:F7"/>
    <mergeCell ref="A4:H6"/>
    <mergeCell ref="A20:J23"/>
    <mergeCell ref="A24:J24"/>
  </mergeCells>
  <printOptions/>
  <pageMargins left="0.81" right="0" top="0.2" bottom="0.19" header="0.19" footer="0.1968503937007874"/>
  <pageSetup horizontalDpi="600" verticalDpi="600" orientation="landscape" r:id="rId1"/>
  <headerFooter alignWithMargins="0">
    <oddFooter>&amp;LUNR &amp;D &amp;T&amp;C&amp;Z&amp;F   &amp;A&amp;R&amp;P/&amp;N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robertino</dc:creator>
  <cp:keywords/>
  <dc:description/>
  <cp:lastModifiedBy>user</cp:lastModifiedBy>
  <cp:lastPrinted>2022-11-07T13:24:37Z</cp:lastPrinted>
  <dcterms:created xsi:type="dcterms:W3CDTF">2003-01-21T08:22:40Z</dcterms:created>
  <dcterms:modified xsi:type="dcterms:W3CDTF">2022-11-10T09:29:55Z</dcterms:modified>
  <cp:category/>
  <cp:version/>
  <cp:contentType/>
  <cp:contentStatus/>
</cp:coreProperties>
</file>